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f3a905d6649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fd4f5f4480894456"/>
    <x:sheet xmlns:r="http://schemas.openxmlformats.org/officeDocument/2006/relationships" name="Startup costs" sheetId="2" r:id="Redf8bc02779d4d28"/>
    <x:sheet xmlns:r="http://schemas.openxmlformats.org/officeDocument/2006/relationships" name="12-month plan" sheetId="3" r:id="R1d694313463d45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"/>
    <x:numFmt numFmtId="201" formatCode="$#,##0;($#,##0);-"/>
    <x:numFmt numFmtId="202" formatCode="mmm-yy"/>
    <x:numFmt numFmtId="203" formatCode="0.0"/>
  </x:numFmts>
  <x:fonts count="9">
    <x:font>
      <x:sz val="11"/>
      <x:name val="Carlito"/>
    </x:font>
    <x:font>
      <x:sz val="10"/>
      <x:color rgb="FF1A2B3A"/>
      <x:name val="Arial"/>
    </x:font>
    <x:font>
      <x:b/>
      <x:sz val="16"/>
      <x:color rgb="FF17324D"/>
      <x:name val="Arial"/>
    </x:font>
    <x:font>
      <x:b/>
      <x:sz val="10"/>
      <x:color rgb="FF17324D"/>
      <x:name val="Arial"/>
    </x:font>
    <x:font>
      <x:sz val="10"/>
      <x:color rgb="FF0000FF"/>
      <x:name val="Arial"/>
    </x:font>
    <x:font>
      <x:sz val="10"/>
      <x:color rgb="FF1B7F5A"/>
      <x:name val="Arial"/>
    </x:font>
    <x:font>
      <x:i/>
      <x:sz val="9"/>
      <x:color rgb="FF315B78"/>
      <x:name val="Arial"/>
    </x:font>
    <x:font>
      <x:b/>
      <x:sz val="15"/>
      <x:color rgb="FF17324D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EF5F7"/>
      </x:patternFill>
    </x:fill>
    <x:fill>
      <x:patternFill patternType="solid">
        <x:fgColor rgb="FFFFF1C7"/>
      </x:patternFill>
    </x:fill>
    <x:fill>
      <x:patternFill patternType="solid">
        <x:fgColor rgb="FF17324D"/>
      </x:patternFill>
    </x:fill>
  </x:fills>
  <x:borders count="18">
    <x:border/>
    <x:border>
      <x:bottom style="thin">
        <x:color rgb="FF315B78"/>
      </x:bottom>
    </x:border>
    <x:border>
      <x:left style="thin">
        <x:color rgb="FFCBD8E0"/>
      </x:left>
      <x:top style="thin">
        <x:color rgb="FFCBD8E0"/>
      </x:top>
      <x:bottom style="thin">
        <x:color rgb="FFCBD8E0"/>
      </x:bottom>
    </x:border>
    <x:border>
      <x:right style="thin">
        <x:color rgb="FFCBD8E0"/>
      </x:right>
      <x:top style="thin">
        <x:color rgb="FFCBD8E0"/>
      </x:top>
      <x:bottom style="thin">
        <x:color rgb="FFCBD8E0"/>
      </x:bottom>
    </x:border>
    <x:border>
      <x:left style="thin">
        <x:color rgb="FFCBD8E0"/>
      </x:left>
      <x:right style="thin">
        <x:color rgb="FFCBD8E0"/>
      </x:right>
      <x:top style="thin">
        <x:color rgb="FFCBD8E0"/>
      </x:top>
    </x:border>
    <x:border>
      <x:left style="thin">
        <x:color rgb="FFCBD8E0"/>
      </x:left>
      <x:right style="thin">
        <x:color rgb="FFCBD8E0"/>
      </x:right>
    </x:border>
    <x:border>
      <x:left style="thin">
        <x:color rgb="FFCBD8E0"/>
      </x:left>
      <x:right style="thin">
        <x:color rgb="FFCBD8E0"/>
      </x:right>
      <x:bottom style="thin">
        <x:color rgb="FFCBD8E0"/>
      </x:bottom>
    </x:border>
    <x:border>
      <x:top style="thin">
        <x:color rgb="FFCBD8E0"/>
      </x:top>
      <x:bottom style="thin">
        <x:color rgb="FFCBD8E0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double">
        <x:color rgb="FF315B78"/>
      </x:top>
    </x:border>
    <x:border>
      <x:right style="thin">
        <x:color rgb="FFFFFFFF"/>
      </x:right>
      <x:bottom style="thin">
        <x:color rgb="FFE4EBEF"/>
      </x:bottom>
    </x:border>
    <x:border>
      <x:left style="thin">
        <x:color rgb="FFFFFFFF"/>
      </x:left>
      <x:right style="thin">
        <x:color rgb="FFFFFFFF"/>
      </x:right>
      <x:bottom style="thin">
        <x:color rgb="FFE4EBEF"/>
      </x:bottom>
    </x:border>
    <x:border>
      <x:top style="thin">
        <x:color rgb="FFE4EBEF"/>
      </x:top>
      <x:bottom style="thin">
        <x:color rgb="FFE4EBEF"/>
      </x:bottom>
    </x:border>
    <x:border>
      <x:right style="thin">
        <x:color rgb="FFFFFFFF"/>
      </x:right>
      <x:top style="thin">
        <x:color rgb="FFE4EBEF"/>
      </x:top>
      <x:bottom style="thin">
        <x:color rgb="FFE4EBEF"/>
      </x:bottom>
    </x:border>
    <x:border>
      <x:top style="thin">
        <x:color rgb="FFE4EBEF"/>
      </x:top>
      <x:bottom style="thin">
        <x:color rgb="FFCBD8E0"/>
      </x:bottom>
    </x:border>
    <x:border>
      <x:right style="thin">
        <x:color rgb="FFFFFFFF"/>
      </x:right>
      <x:top style="thin">
        <x:color rgb="FFE4EBEF"/>
      </x:top>
      <x:bottom style="thin">
        <x:color rgb="FFCBD8E0"/>
      </x:bottom>
    </x:border>
  </x:borders>
  <x:cellStyleXfs count="1">
    <x:xf numFmtId="0" fontId="0" fillId="0" borderId="0"/>
  </x:cellStyleXfs>
  <x:cellXfs count="5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vertical="center"/>
    </x:xf>
    <x:xf numFmtId="0" fontId="4" fillId="3" borderId="5" xfId="0" applyNumberFormat="1" applyFont="1" applyFill="1" applyBorder="1" applyAlignment="1">
      <x:alignment vertical="center"/>
    </x:xf>
    <x:xf numFmtId="0" fontId="4" fillId="3" borderId="6" xfId="0" applyNumberFormat="1" applyFont="1" applyFill="1" applyBorder="1" applyAlignment="1">
      <x:alignment vertical="center"/>
    </x:xf>
    <x:xf numFmtId="200" fontId="4" fillId="3" borderId="4" xfId="0" applyNumberFormat="1" applyFont="1" applyFill="1" applyBorder="1" applyAlignment="1">
      <x:alignment vertical="center"/>
    </x:xf>
    <x:xf numFmtId="200" fontId="4" fillId="3" borderId="5" xfId="0" applyNumberFormat="1" applyFont="1" applyFill="1" applyBorder="1" applyAlignment="1">
      <x:alignment vertical="center"/>
    </x:xf>
    <x:xf numFmtId="201" fontId="4" fillId="3" borderId="5" xfId="0" applyNumberFormat="1" applyFont="1" applyFill="1" applyBorder="1" applyAlignment="1">
      <x:alignment vertical="center"/>
    </x:xf>
    <x:xf numFmtId="202" fontId="4" fillId="3" borderId="6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3" fontId="5" fillId="0" borderId="0" xfId="0" applyNumberFormat="1" applyFont="1" applyFill="1" applyBorder="1" applyAlignment="1">
      <x:alignment vertical="center"/>
    </x:xf>
    <x:xf numFmtId="0" fontId="3" fillId="2" borderId="7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0" fontId="8" fillId="4" borderId="8" xfId="0" applyNumberFormat="1" applyFont="1" applyFill="1" applyBorder="1" applyAlignment="1">
      <x:alignment vertical="center"/>
    </x:xf>
    <x:xf numFmtId="0" fontId="8" fillId="4" borderId="9" xfId="0" applyNumberFormat="1" applyFont="1" applyFill="1" applyBorder="1" applyAlignment="1">
      <x:alignment vertical="center"/>
    </x:xf>
    <x:xf numFmtId="0" fontId="8" fillId="4" borderId="10" xfId="0" applyNumberFormat="1" applyFont="1" applyFill="1" applyBorder="1" applyAlignment="1">
      <x:alignment vertical="center"/>
    </x:xf>
    <x:xf numFmtId="0" fontId="8" fillId="4" borderId="8" xfId="0" applyNumberFormat="1" applyFont="1" applyFill="1" applyBorder="1" applyAlignment="1">
      <x:alignment horizontal="center" vertical="center"/>
    </x:xf>
    <x:xf numFmtId="0" fontId="8" fillId="4" borderId="9" xfId="0" applyNumberFormat="1" applyFont="1" applyFill="1" applyBorder="1" applyAlignment="1">
      <x:alignment horizontal="center" vertical="center"/>
    </x:xf>
    <x:xf numFmtId="0" fontId="8" fillId="4" borderId="10" xfId="0" applyNumberFormat="1" applyFont="1" applyFill="1" applyBorder="1" applyAlignment="1">
      <x:alignment horizontal="center" vertical="center"/>
    </x:xf>
    <x:xf numFmtId="201" fontId="4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0" fontId="3" fillId="2" borderId="11" xfId="0" applyNumberFormat="1" applyFont="1" applyFill="1" applyBorder="1" applyAlignment="1">
      <x:alignment vertical="center"/>
    </x:xf>
    <x:xf numFmtId="201" fontId="3" fillId="2" borderId="11" xfId="0" applyNumberFormat="1" applyFont="1" applyFill="1" applyBorder="1" applyAlignment="1">
      <x:alignment vertical="center"/>
    </x:xf>
    <x:xf numFmtId="0" fontId="8" fillId="4" borderId="12" xfId="0" applyNumberFormat="1" applyFont="1" applyFill="1" applyBorder="1" applyAlignment="1">
      <x:alignment horizontal="center" vertical="center"/>
    </x:xf>
    <x:xf numFmtId="0" fontId="8" fillId="4" borderId="13" xfId="0" applyNumberFormat="1" applyFont="1" applyFill="1" applyBorder="1" applyAlignment="1">
      <x:alignment horizontal="center" vertical="center"/>
    </x:xf>
    <x:xf numFmtId="0" fontId="1" fillId="0" borderId="14" xfId="0" applyNumberFormat="1" applyFont="1" applyFill="1" applyBorder="1" applyAlignment="1">
      <x:alignment vertical="center"/>
    </x:xf>
    <x:xf numFmtId="201" fontId="4" fillId="3" borderId="14" xfId="0" applyNumberFormat="1" applyFont="1" applyFill="1" applyBorder="1" applyAlignment="1">
      <x:alignment vertical="center"/>
    </x:xf>
    <x:xf numFmtId="201" fontId="1" fillId="0" borderId="14" xfId="0" applyNumberFormat="1" applyFont="1" applyFill="1" applyBorder="1" applyAlignment="1">
      <x:alignment vertical="center"/>
    </x:xf>
    <x:xf numFmtId="0" fontId="1" fillId="3" borderId="15" xfId="0" applyNumberFormat="1" applyFont="1" applyFill="1" applyBorder="1" applyAlignment="1">
      <x:alignment vertical="center"/>
    </x:xf>
    <x:xf numFmtId="0" fontId="3" fillId="2" borderId="16" xfId="0" applyNumberFormat="1" applyFont="1" applyFill="1" applyBorder="1" applyAlignment="1">
      <x:alignment vertical="center"/>
    </x:xf>
    <x:xf numFmtId="201" fontId="3" fillId="2" borderId="16" xfId="0" applyNumberFormat="1" applyFont="1" applyFill="1" applyBorder="1" applyAlignment="1">
      <x:alignment vertical="center"/>
    </x:xf>
    <x:xf numFmtId="0" fontId="3" fillId="2" borderId="17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200" fontId="5" fillId="2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1" fontId="5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B42318"/>
      </x:font>
      <x:fill>
        <x:patternFill patternType="solid">
          <x:bgColor rgb="FFFEE4E2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89e46a37e24dd4" /><Relationship Type="http://schemas.openxmlformats.org/officeDocument/2006/relationships/theme" Target="/xl/theme/theme1.xml" Id="Re433d36e3c1b4fa0" /><Relationship Type="http://schemas.openxmlformats.org/officeDocument/2006/relationships/sharedStrings" Target="/xl/sharedStrings.xml" Id="Rb45294f90eb34fa9" /><Relationship Type="http://schemas.openxmlformats.org/officeDocument/2006/relationships/worksheet" Target="/xl/worksheets/sheet1.xml" Id="Rfd4f5f4480894456" /><Relationship Type="http://schemas.openxmlformats.org/officeDocument/2006/relationships/worksheet" Target="/xl/worksheets/sheet2.xml" Id="Redf8bc02779d4d28" /><Relationship Type="http://schemas.openxmlformats.org/officeDocument/2006/relationships/worksheet" Target="/xl/worksheets/sheet3.xml" Id="R1d694313463d45c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/>
  </x:sheetViews>
  <x:sheetFormatPr defaultRowHeight="15"/>
  <x:cols>
    <x:col min="1" max="1" width="36" hidden="0" customWidth="1"/>
    <x:col min="2" max="2" width="20" hidden="0" customWidth="1"/>
    <x:col min="3" max="3" width="3" hidden="0" customWidth="1"/>
    <x:col min="4" max="4" width="34" hidden="0" customWidth="1"/>
    <x:col min="5" max="5" width="20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California RCFE startup budget and cash-flow planner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7" t="str">
        <x:v>Planning assumptions</x:v>
      </x:c>
      <x:c r="B5" s="8" t="str">
        <x:v>Enter your estimate</x:v>
      </x:c>
      <x:c r="C5" s="2"/>
      <x:c r="D5" s="7" t="str">
        <x:v>Planning summary</x:v>
      </x:c>
      <x:c r="E5" s="8" t="str">
        <x:v>Calculated result</x:v>
      </x:c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str">
        <x:v>Licensed beds</x:v>
      </x:c>
      <x:c r="B6" s="14" t="n">
        <x:v>6</x:v>
      </x:c>
      <x:c r="C6" s="2"/>
      <x:c r="D6" s="2" t="str">
        <x:v>Planned startup costs</x:v>
      </x:c>
      <x:c r="E6" s="19" t="n">
        <x:f>'Startup costs'!C31</x:f>
        <x:v>0</x:v>
      </x:c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str">
        <x:v>Occupied beds in first month</x:v>
      </x:c>
      <x:c r="B7" s="15" t="n">
        <x:v>3</x:v>
      </x:c>
      <x:c r="C7" s="2"/>
      <x:c r="D7" s="2" t="str">
        <x:v>Average monthly revenue</x:v>
      </x:c>
      <x:c r="E7" s="19" t="n">
        <x:f>AVERAGE('12-month plan'!F6:F17)</x:f>
        <x:v>29500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str">
        <x:v>Average monthly rate per resident</x:v>
      </x:c>
      <x:c r="B8" s="16" t="n">
        <x:v>6000</x:v>
      </x:c>
      <x:c r="C8" s="2"/>
      <x:c r="D8" s="2" t="str">
        <x:v>Average monthly operating expenses</x:v>
      </x:c>
      <x:c r="E8" s="19" t="n">
        <x:f>AVERAGE('12-month plan'!Q6:Q17)</x:f>
        <x:v>39750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str">
        <x:v>Opening working capital</x:v>
      </x:c>
      <x:c r="B9" s="16" t="n">
        <x:v>100000</x:v>
      </x:c>
      <x:c r="C9" s="2"/>
      <x:c r="D9" s="2" t="str">
        <x:v>Average monthly cash flow</x:v>
      </x:c>
      <x:c r="E9" s="19" t="n">
        <x:f>AVERAGE('12-month plan'!R6:R17)</x:f>
        <x:v>-10250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str">
        <x:v>Plan start month</x:v>
      </x:c>
      <x:c r="B10" s="17" t="n">
        <x:v>46266</x:v>
      </x:c>
      <x:c r="C10" s="2"/>
      <x:c r="D10" s="2" t="str">
        <x:v>Estimated break-even occupied beds</x:v>
      </x:c>
      <x:c r="E10" s="20" t="n">
        <x:f>IF(B8=0,"n.a.",E8/B8)</x:f>
        <x:v>6.625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 t="str">
        <x:v>Year-end cash</x:v>
      </x:c>
      <x:c r="E11" s="19" t="n">
        <x:f>'12-month plan'!S17</x:f>
        <x:v>-23000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 t="str">
        <x:v>Lowest projected cash balance</x:v>
      </x:c>
      <x:c r="E12" s="19" t="n">
        <x:f>MIN('12-month plan'!S6:S17)</x:f>
        <x:v>-23000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7" t="str">
        <x:v>How to use this planner</x:v>
      </x:c>
      <x:c r="B14" s="21"/>
      <x:c r="C14" s="21"/>
      <x:c r="D14" s="21"/>
      <x:c r="E14" s="21"/>
      <x:c r="F14" s="21"/>
      <x:c r="G14" s="21"/>
      <x:c r="H14" s="8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25" customHeight="1">
      <x:c r="A15" s="22" t="str">
        <x:v>1. Replace the yellow assumption cells with your facility plan.</x:v>
      </x:c>
      <x:c r="B15" s="22"/>
      <x:c r="C15" s="22"/>
      <x:c r="D15" s="22"/>
      <x:c r="E15" s="22"/>
      <x:c r="F15" s="22"/>
      <x:c r="G15" s="22"/>
      <x:c r="H15" s="2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25" customHeight="1">
      <x:c r="A16" s="22" t="str">
        <x:v>2. Enter planned and actual startup costs on the Startup costs tab.</x:v>
      </x:c>
      <x:c r="B16" s="22"/>
      <x:c r="C16" s="22"/>
      <x:c r="D16" s="22"/>
      <x:c r="E16" s="22"/>
      <x:c r="F16" s="22"/>
      <x:c r="G16" s="22"/>
      <x:c r="H16" s="2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25" customHeight="1">
      <x:c r="A17" s="22" t="str">
        <x:v>3. Update yellow monthly inputs for occupancy, rates, other revenue, and expenses.</x:v>
      </x:c>
      <x:c r="B17" s="22"/>
      <x:c r="C17" s="22"/>
      <x:c r="D17" s="22"/>
      <x:c r="E17" s="22"/>
      <x:c r="F17" s="22"/>
      <x:c r="G17" s="22"/>
      <x:c r="H17" s="2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25" customHeight="1">
      <x:c r="A18" s="22" t="str">
        <x:v>4. Review cash flow and ending cash monthly. Confirm tax, legal, licensing, and accounting decisions with qualified California professionals.</x:v>
      </x:c>
      <x:c r="B18" s="22"/>
      <x:c r="C18" s="22"/>
      <x:c r="D18" s="22"/>
      <x:c r="E18" s="22"/>
      <x:c r="F18" s="22"/>
      <x:c r="G18" s="22"/>
      <x:c r="H18" s="2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34" customHeight="1">
      <x:c r="A20" s="24" t="str">
        <x:v>Planning template only. Costs, staffing, resident needs, insurance, property expenses, and local requirements vary. Verify current requirements with CDSS and applicable local agencies.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  <x:mergeCell ref="A14:H14"/>
    <x:mergeCell ref="A15:H15"/>
    <x:mergeCell ref="A16:H16"/>
    <x:mergeCell ref="A17:H17"/>
    <x:mergeCell ref="A18:H18"/>
    <x:mergeCell ref="A20:H20"/>
  </x:mergeCells>
  <x:dataValidations count="1">
    <x:dataValidation type="whole" operator="between" sqref="B6:B7">
      <x:formula1>0</x:formula1>
      <x:formula2>50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B7E95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42" hidden="0" customWidth="1"/>
    <x:col min="3" max="3" width="15" hidden="0" customWidth="1"/>
    <x:col min="4" max="4" width="15" hidden="0" customWidth="1"/>
    <x:col min="5" max="5" width="15" hidden="0" customWidth="1"/>
    <x:col min="6" max="6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25" t="str">
        <x:v>RCFE startup cost schedule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3" t="str">
        <x:v>Enter planned amounts before opening, then record actual costs as invoices are paid.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0" t="str">
        <x:v>Category</x:v>
      </x:c>
      <x:c r="B5" s="41" t="str">
        <x:v>Startup item</x:v>
      </x:c>
      <x:c r="C5" s="41" t="str">
        <x:v>Planned</x:v>
      </x:c>
      <x:c r="D5" s="41" t="str">
        <x:v>Actual</x:v>
      </x:c>
      <x:c r="E5" s="41" t="str">
        <x:v>Variance</x:v>
      </x:c>
      <x:c r="F5" s="41" t="str">
        <x:v>Notes</x:v>
      </x:c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2" t="str">
        <x:v>Business setup</x:v>
      </x:c>
      <x:c r="B6" s="42" t="str">
        <x:v>Entity formation and registrations</x:v>
      </x:c>
      <x:c r="C6" s="43"/>
      <x:c r="D6" s="43"/>
      <x:c r="E6" s="44" t="str">
        <x:f>IF(OR(C6&lt;&gt;"",D6&lt;&gt;""),D6-C6,"")</x:f>
      </x:c>
      <x:c r="F6" s="45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42" t="str">
        <x:v>Business setup</x:v>
      </x:c>
      <x:c r="B7" s="42" t="str">
        <x:v>Legal and professional fees</x:v>
      </x:c>
      <x:c r="C7" s="43"/>
      <x:c r="D7" s="43"/>
      <x:c r="E7" s="44" t="str">
        <x:f>IF(OR(C7&lt;&gt;"",D7&lt;&gt;""),D7-C7,"")</x:f>
      </x:c>
      <x:c r="F7" s="45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42" t="str">
        <x:v>Licensing</x:v>
      </x:c>
      <x:c r="B8" s="42" t="str">
        <x:v>Orientation, training, and certification</x:v>
      </x:c>
      <x:c r="C8" s="43"/>
      <x:c r="D8" s="43"/>
      <x:c r="E8" s="44" t="str">
        <x:f>IF(OR(C8&lt;&gt;"",D8&lt;&gt;""),D8-C8,"")</x:f>
      </x:c>
      <x:c r="F8" s="45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42" t="str">
        <x:v>Licensing</x:v>
      </x:c>
      <x:c r="B9" s="42" t="str">
        <x:v>Application, clearance, and local fees</x:v>
      </x:c>
      <x:c r="C9" s="43"/>
      <x:c r="D9" s="43"/>
      <x:c r="E9" s="44" t="str">
        <x:f>IF(OR(C9&lt;&gt;"",D9&lt;&gt;""),D9-C9,"")</x:f>
      </x:c>
      <x:c r="F9" s="45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42" t="str">
        <x:v>Property</x:v>
      </x:c>
      <x:c r="B10" s="42" t="str">
        <x:v>Deposit or acquisition closing costs</x:v>
      </x:c>
      <x:c r="C10" s="43"/>
      <x:c r="D10" s="43"/>
      <x:c r="E10" s="44" t="str">
        <x:f>IF(OR(C10&lt;&gt;"",D10&lt;&gt;""),D10-C10,"")</x:f>
      </x:c>
      <x:c r="F10" s="45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42" t="str">
        <x:v>Property</x:v>
      </x:c>
      <x:c r="B11" s="42" t="str">
        <x:v>Renovations and accessibility work</x:v>
      </x:c>
      <x:c r="C11" s="43"/>
      <x:c r="D11" s="43"/>
      <x:c r="E11" s="44" t="str">
        <x:f>IF(OR(C11&lt;&gt;"",D11&lt;&gt;""),D11-C11,"")</x:f>
      </x:c>
      <x:c r="F11" s="45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42" t="str">
        <x:v>Property</x:v>
      </x:c>
      <x:c r="B12" s="42" t="str">
        <x:v>Fire clearance and safety corrections</x:v>
      </x:c>
      <x:c r="C12" s="43"/>
      <x:c r="D12" s="43"/>
      <x:c r="E12" s="44" t="str">
        <x:f>IF(OR(C12&lt;&gt;"",D12&lt;&gt;""),D12-C12,"")</x:f>
      </x:c>
      <x:c r="F12" s="45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42" t="str">
        <x:v>Property</x:v>
      </x:c>
      <x:c r="B13" s="42" t="str">
        <x:v>Permits and inspections</x:v>
      </x:c>
      <x:c r="C13" s="43"/>
      <x:c r="D13" s="43"/>
      <x:c r="E13" s="44" t="str">
        <x:f>IF(OR(C13&lt;&gt;"",D13&lt;&gt;""),D13-C13,"")</x:f>
      </x:c>
      <x:c r="F13" s="45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42" t="str">
        <x:v>Furnishings</x:v>
      </x:c>
      <x:c r="B14" s="42" t="str">
        <x:v>Resident room furniture</x:v>
      </x:c>
      <x:c r="C14" s="43"/>
      <x:c r="D14" s="43"/>
      <x:c r="E14" s="44" t="str">
        <x:f>IF(OR(C14&lt;&gt;"",D14&lt;&gt;""),D14-C14,"")</x:f>
      </x:c>
      <x:c r="F14" s="45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42" t="str">
        <x:v>Furnishings</x:v>
      </x:c>
      <x:c r="B15" s="42" t="str">
        <x:v>Common-area furniture</x:v>
      </x:c>
      <x:c r="C15" s="43"/>
      <x:c r="D15" s="43"/>
      <x:c r="E15" s="44" t="str">
        <x:f>IF(OR(C15&lt;&gt;"",D15&lt;&gt;""),D15-C15,"")</x:f>
      </x:c>
      <x:c r="F15" s="45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42" t="str">
        <x:v>Furnishings</x:v>
      </x:c>
      <x:c r="B16" s="42" t="str">
        <x:v>Kitchen and dining equipment</x:v>
      </x:c>
      <x:c r="C16" s="43"/>
      <x:c r="D16" s="43"/>
      <x:c r="E16" s="44" t="str">
        <x:f>IF(OR(C16&lt;&gt;"",D16&lt;&gt;""),D16-C16,"")</x:f>
      </x:c>
      <x:c r="F16" s="45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42" t="str">
        <x:v>Safety</x:v>
      </x:c>
      <x:c r="B17" s="42" t="str">
        <x:v>Alarms, extinguishers, and emergency supplies</x:v>
      </x:c>
      <x:c r="C17" s="43"/>
      <x:c r="D17" s="43"/>
      <x:c r="E17" s="44" t="str">
        <x:f>IF(OR(C17&lt;&gt;"",D17&lt;&gt;""),D17-C17,"")</x:f>
      </x:c>
      <x:c r="F17" s="45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42" t="str">
        <x:v>Technology</x:v>
      </x:c>
      <x:c r="B18" s="42" t="str">
        <x:v>Computers, phones, software, and internet setup</x:v>
      </x:c>
      <x:c r="C18" s="43"/>
      <x:c r="D18" s="43"/>
      <x:c r="E18" s="44" t="str">
        <x:f>IF(OR(C18&lt;&gt;"",D18&lt;&gt;""),D18-C18,"")</x:f>
      </x:c>
      <x:c r="F18" s="45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42" t="str">
        <x:v>Insurance</x:v>
      </x:c>
      <x:c r="B19" s="42" t="str">
        <x:v>Deposits and initial premiums</x:v>
      </x:c>
      <x:c r="C19" s="43"/>
      <x:c r="D19" s="43"/>
      <x:c r="E19" s="44" t="str">
        <x:f>IF(OR(C19&lt;&gt;"",D19&lt;&gt;""),D19-C19,"")</x:f>
      </x:c>
      <x:c r="F19" s="45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42" t="str">
        <x:v>Staffing</x:v>
      </x:c>
      <x:c r="B20" s="42" t="str">
        <x:v>Recruiting, onboarding, and pre-opening payroll</x:v>
      </x:c>
      <x:c r="C20" s="43"/>
      <x:c r="D20" s="43"/>
      <x:c r="E20" s="44" t="str">
        <x:f>IF(OR(C20&lt;&gt;"",D20&lt;&gt;""),D20-C20,"")</x:f>
      </x:c>
      <x:c r="F20" s="45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42" t="str">
        <x:v>Operations</x:v>
      </x:c>
      <x:c r="B21" s="42" t="str">
        <x:v>Food and household inventory</x:v>
      </x:c>
      <x:c r="C21" s="43"/>
      <x:c r="D21" s="43"/>
      <x:c r="E21" s="44" t="str">
        <x:f>IF(OR(C21&lt;&gt;"",D21&lt;&gt;""),D21-C21,"")</x:f>
      </x:c>
      <x:c r="F21" s="45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42" t="str">
        <x:v>Operations</x:v>
      </x:c>
      <x:c r="B22" s="42" t="str">
        <x:v>Resident care and PPE supplies</x:v>
      </x:c>
      <x:c r="C22" s="43"/>
      <x:c r="D22" s="43"/>
      <x:c r="E22" s="44" t="str">
        <x:f>IF(OR(C22&lt;&gt;"",D22&lt;&gt;""),D22-C22,"")</x:f>
      </x:c>
      <x:c r="F22" s="45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42" t="str">
        <x:v>Operations</x:v>
      </x:c>
      <x:c r="B23" s="42" t="str">
        <x:v>Transportation setup</x:v>
      </x:c>
      <x:c r="C23" s="43"/>
      <x:c r="D23" s="43"/>
      <x:c r="E23" s="44" t="str">
        <x:f>IF(OR(C23&lt;&gt;"",D23&lt;&gt;""),D23-C23,"")</x:f>
      </x:c>
      <x:c r="F23" s="45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42" t="str">
        <x:v>Marketing</x:v>
      </x:c>
      <x:c r="B24" s="42" t="str">
        <x:v>Website, listings, signage, and launch materials</x:v>
      </x:c>
      <x:c r="C24" s="43"/>
      <x:c r="D24" s="43"/>
      <x:c r="E24" s="44" t="str">
        <x:f>IF(OR(C24&lt;&gt;"",D24&lt;&gt;""),D24-C24,"")</x:f>
      </x:c>
      <x:c r="F24" s="45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42" t="str">
        <x:v>Reserve</x:v>
      </x:c>
      <x:c r="B25" s="42" t="str">
        <x:v>Repair and inspection contingency</x:v>
      </x:c>
      <x:c r="C25" s="43"/>
      <x:c r="D25" s="43"/>
      <x:c r="E25" s="44" t="str">
        <x:f>IF(OR(C25&lt;&gt;"",D25&lt;&gt;""),D25-C25,"")</x:f>
      </x:c>
      <x:c r="F25" s="45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42" t="str">
        <x:v>Reserve</x:v>
      </x:c>
      <x:c r="B26" s="42" t="str">
        <x:v>Additional working-capital reserve</x:v>
      </x:c>
      <x:c r="C26" s="43"/>
      <x:c r="D26" s="43"/>
      <x:c r="E26" s="44" t="str">
        <x:f>IF(OR(C26&lt;&gt;"",D26&lt;&gt;""),D26-C26,"")</x:f>
      </x:c>
      <x:c r="F26" s="45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42" t="str">
        <x:v>Other</x:v>
      </x:c>
      <x:c r="B27" s="42" t="str">
        <x:v>Other startup cost</x:v>
      </x:c>
      <x:c r="C27" s="43"/>
      <x:c r="D27" s="43"/>
      <x:c r="E27" s="44" t="str">
        <x:f>IF(OR(C27&lt;&gt;"",D27&lt;&gt;""),D27-C27,"")</x:f>
      </x:c>
      <x:c r="F27" s="45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42" t="str">
        <x:v>Other</x:v>
      </x:c>
      <x:c r="B28" s="42" t="str">
        <x:v>Other startup cost</x:v>
      </x:c>
      <x:c r="C28" s="43"/>
      <x:c r="D28" s="43"/>
      <x:c r="E28" s="44" t="str">
        <x:f>IF(OR(C28&lt;&gt;"",D28&lt;&gt;""),D28-C28,"")</x:f>
      </x:c>
      <x:c r="F28" s="45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42" t="str">
        <x:v>Other</x:v>
      </x:c>
      <x:c r="B29" s="42" t="str">
        <x:v>Other startup cost</x:v>
      </x:c>
      <x:c r="C29" s="43"/>
      <x:c r="D29" s="43"/>
      <x:c r="E29" s="44" t="str">
        <x:f>IF(OR(C29&lt;&gt;"",D29&lt;&gt;""),D29-C29,"")</x:f>
      </x:c>
      <x:c r="F29" s="45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42" t="str">
        <x:v>Other</x:v>
      </x:c>
      <x:c r="B30" s="42" t="str">
        <x:v>Other startup cost</x:v>
      </x:c>
      <x:c r="C30" s="43"/>
      <x:c r="D30" s="43"/>
      <x:c r="E30" s="44" t="str">
        <x:f>IF(OR(C30&lt;&gt;"",D30&lt;&gt;""),D30-C30,"")</x:f>
      </x:c>
      <x:c r="F30" s="45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46" t="str">
        <x:v>Total startup costs</x:v>
      </x:c>
      <x:c r="B31" s="46"/>
      <x:c r="C31" s="47" t="n">
        <x:f>SUM(C6:C30)</x:f>
        <x:v>0</x:v>
      </x:c>
      <x:c r="D31" s="47" t="n">
        <x:f>SUM(D6:D30)</x:f>
        <x:v>0</x:v>
      </x:c>
      <x:c r="E31" s="47" t="n">
        <x:f>D31-C31</x:f>
        <x:v>0</x:v>
      </x:c>
      <x:c r="F31" s="48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  <x:mergeCell ref="A3:F3"/>
    <x:mergeCell ref="A31:B3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7A9AAE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25" t="str">
        <x:v>12-month RCFE operating and cash-flow plan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3" t="str">
        <x:v>Yellow cells are editable. Replace the starter assumptions with your expected occupancy, rates, revenue, and expenses.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31" t="str">
        <x:v>Month</x:v>
      </x:c>
      <x:c r="B5" s="32" t="str">
        <x:v>Occupied beds</x:v>
      </x:c>
      <x:c r="C5" s="32" t="str">
        <x:v>Average rate</x:v>
      </x:c>
      <x:c r="D5" s="32" t="str">
        <x:v>Base revenue</x:v>
      </x:c>
      <x:c r="E5" s="32" t="str">
        <x:v>Other revenue</x:v>
      </x:c>
      <x:c r="F5" s="32" t="str">
        <x:v>Total revenue</x:v>
      </x:c>
      <x:c r="G5" s="32" t="str">
        <x:v>Payroll</x:v>
      </x:c>
      <x:c r="H5" s="32" t="str">
        <x:v>Property</x:v>
      </x:c>
      <x:c r="I5" s="32" t="str">
        <x:v>Food</x:v>
      </x:c>
      <x:c r="J5" s="32" t="str">
        <x:v>Care supplies</x:v>
      </x:c>
      <x:c r="K5" s="32" t="str">
        <x:v>Insurance</x:v>
      </x:c>
      <x:c r="L5" s="32" t="str">
        <x:v>Marketing</x:v>
      </x:c>
      <x:c r="M5" s="32" t="str">
        <x:v>Transportation</x:v>
      </x:c>
      <x:c r="N5" s="32" t="str">
        <x:v>Professional</x:v>
      </x:c>
      <x:c r="O5" s="32" t="str">
        <x:v>Repairs</x:v>
      </x:c>
      <x:c r="P5" s="32" t="str">
        <x:v>Other</x:v>
      </x:c>
      <x:c r="Q5" s="32" t="str">
        <x:v>Total expenses</x:v>
      </x:c>
      <x:c r="R5" s="32" t="str">
        <x:v>Monthly cash flow</x:v>
      </x:c>
      <x:c r="S5" s="33" t="str">
        <x:v>Ending cash</x:v>
      </x:c>
      <x:c r="T5" s="2"/>
      <x:c r="U5" s="2"/>
      <x:c r="V5" s="2"/>
      <x:c r="W5" s="2"/>
      <x:c r="X5" s="2"/>
      <x:c r="Y5" s="2"/>
      <x:c r="Z5" s="2"/>
    </x:row>
    <x:row r="6">
      <x:c r="A6" s="49" t="n">
        <x:f>'Overview'!$B$10</x:f>
        <x:v>46266</x:v>
      </x:c>
      <x:c r="B6" s="51" t="n">
        <x:f>'Overview'!$B$7</x:f>
        <x:v>3</x:v>
      </x:c>
      <x:c r="C6" s="53" t="n">
        <x:f>'Overview'!$B$8</x:f>
        <x:v>6000</x:v>
      </x:c>
      <x:c r="D6" s="35" t="n">
        <x:f>B6*C6</x:f>
        <x:v>18000</x:v>
      </x:c>
      <x:c r="E6" s="34" t="n">
        <x:v>0</x:v>
      </x:c>
      <x:c r="F6" s="35" t="n">
        <x:f>D6+E6</x:f>
        <x:v>18000</x:v>
      </x:c>
      <x:c r="G6" s="34" t="n">
        <x:v>24000</x:v>
      </x:c>
      <x:c r="H6" s="34" t="n">
        <x:v>7500</x:v>
      </x:c>
      <x:c r="I6" s="34" t="n">
        <x:v>2500</x:v>
      </x:c>
      <x:c r="J6" s="34" t="n">
        <x:v>900</x:v>
      </x:c>
      <x:c r="K6" s="34" t="n">
        <x:v>1100</x:v>
      </x:c>
      <x:c r="L6" s="34" t="n">
        <x:v>1200</x:v>
      </x:c>
      <x:c r="M6" s="34" t="n">
        <x:v>600</x:v>
      </x:c>
      <x:c r="N6" s="34" t="n">
        <x:v>750</x:v>
      </x:c>
      <x:c r="O6" s="34" t="n">
        <x:v>700</x:v>
      </x:c>
      <x:c r="P6" s="34" t="n">
        <x:v>500</x:v>
      </x:c>
      <x:c r="Q6" s="35" t="n">
        <x:f>SUM(G6:P6)</x:f>
        <x:v>39750</x:v>
      </x:c>
      <x:c r="R6" s="35" t="n">
        <x:f>F6-Q6</x:f>
        <x:v>-21750</x:v>
      </x:c>
      <x:c r="S6" s="35" t="n">
        <x:f>'Overview'!$B$9-'Startup costs'!C31+R6</x:f>
        <x:v>78250</x:v>
      </x:c>
      <x:c r="T6" s="2"/>
      <x:c r="U6" s="2"/>
      <x:c r="V6" s="2"/>
      <x:c r="W6" s="2"/>
      <x:c r="X6" s="2"/>
      <x:c r="Y6" s="2"/>
      <x:c r="Z6" s="2"/>
    </x:row>
    <x:row r="7">
      <x:c r="A7" s="49" t="n">
        <x:f>EDATE(A6,1)</x:f>
        <x:v>46296</x:v>
      </x:c>
      <x:c r="B7" s="52" t="n">
        <x:v>3</x:v>
      </x:c>
      <x:c r="C7" s="53" t="n">
        <x:f>'Overview'!$B$8</x:f>
        <x:v>6000</x:v>
      </x:c>
      <x:c r="D7" s="35" t="n">
        <x:f>B7*C7</x:f>
        <x:v>18000</x:v>
      </x:c>
      <x:c r="E7" s="34" t="n">
        <x:v>0</x:v>
      </x:c>
      <x:c r="F7" s="35" t="n">
        <x:f>D7+E7</x:f>
        <x:v>18000</x:v>
      </x:c>
      <x:c r="G7" s="34" t="n">
        <x:v>24000</x:v>
      </x:c>
      <x:c r="H7" s="34" t="n">
        <x:v>7500</x:v>
      </x:c>
      <x:c r="I7" s="34" t="n">
        <x:v>2500</x:v>
      </x:c>
      <x:c r="J7" s="34" t="n">
        <x:v>900</x:v>
      </x:c>
      <x:c r="K7" s="34" t="n">
        <x:v>1100</x:v>
      </x:c>
      <x:c r="L7" s="34" t="n">
        <x:v>1200</x:v>
      </x:c>
      <x:c r="M7" s="34" t="n">
        <x:v>600</x:v>
      </x:c>
      <x:c r="N7" s="34" t="n">
        <x:v>750</x:v>
      </x:c>
      <x:c r="O7" s="34" t="n">
        <x:v>700</x:v>
      </x:c>
      <x:c r="P7" s="34" t="n">
        <x:v>500</x:v>
      </x:c>
      <x:c r="Q7" s="35" t="n">
        <x:f>SUM(G7:P7)</x:f>
        <x:v>39750</x:v>
      </x:c>
      <x:c r="R7" s="35" t="n">
        <x:f>F7-Q7</x:f>
        <x:v>-21750</x:v>
      </x:c>
      <x:c r="S7" s="35" t="n">
        <x:f>S6+R7</x:f>
        <x:v>56500</x:v>
      </x:c>
      <x:c r="T7" s="2"/>
      <x:c r="U7" s="2"/>
      <x:c r="V7" s="2"/>
      <x:c r="W7" s="2"/>
      <x:c r="X7" s="2"/>
      <x:c r="Y7" s="2"/>
      <x:c r="Z7" s="2"/>
    </x:row>
    <x:row r="8">
      <x:c r="A8" s="49" t="n">
        <x:f>EDATE(A7,1)</x:f>
        <x:v>46327</x:v>
      </x:c>
      <x:c r="B8" s="52" t="n">
        <x:v>4</x:v>
      </x:c>
      <x:c r="C8" s="53" t="n">
        <x:f>'Overview'!$B$8</x:f>
        <x:v>6000</x:v>
      </x:c>
      <x:c r="D8" s="35" t="n">
        <x:f>B8*C8</x:f>
        <x:v>24000</x:v>
      </x:c>
      <x:c r="E8" s="34" t="n">
        <x:v>0</x:v>
      </x:c>
      <x:c r="F8" s="35" t="n">
        <x:f>D8+E8</x:f>
        <x:v>24000</x:v>
      </x:c>
      <x:c r="G8" s="34" t="n">
        <x:v>24000</x:v>
      </x:c>
      <x:c r="H8" s="34" t="n">
        <x:v>7500</x:v>
      </x:c>
      <x:c r="I8" s="34" t="n">
        <x:v>2500</x:v>
      </x:c>
      <x:c r="J8" s="34" t="n">
        <x:v>900</x:v>
      </x:c>
      <x:c r="K8" s="34" t="n">
        <x:v>1100</x:v>
      </x:c>
      <x:c r="L8" s="34" t="n">
        <x:v>1200</x:v>
      </x:c>
      <x:c r="M8" s="34" t="n">
        <x:v>600</x:v>
      </x:c>
      <x:c r="N8" s="34" t="n">
        <x:v>750</x:v>
      </x:c>
      <x:c r="O8" s="34" t="n">
        <x:v>700</x:v>
      </x:c>
      <x:c r="P8" s="34" t="n">
        <x:v>500</x:v>
      </x:c>
      <x:c r="Q8" s="35" t="n">
        <x:f>SUM(G8:P8)</x:f>
        <x:v>39750</x:v>
      </x:c>
      <x:c r="R8" s="35" t="n">
        <x:f>F8-Q8</x:f>
        <x:v>-15750</x:v>
      </x:c>
      <x:c r="S8" s="35" t="n">
        <x:f>S7+R8</x:f>
        <x:v>40750</x:v>
      </x:c>
      <x:c r="T8" s="2"/>
      <x:c r="U8" s="2"/>
      <x:c r="V8" s="2"/>
      <x:c r="W8" s="2"/>
      <x:c r="X8" s="2"/>
      <x:c r="Y8" s="2"/>
      <x:c r="Z8" s="2"/>
    </x:row>
    <x:row r="9">
      <x:c r="A9" s="49" t="n">
        <x:f>EDATE(A8,1)</x:f>
        <x:v>46357</x:v>
      </x:c>
      <x:c r="B9" s="52" t="n">
        <x:v>4</x:v>
      </x:c>
      <x:c r="C9" s="53" t="n">
        <x:f>'Overview'!$B$8</x:f>
        <x:v>6000</x:v>
      </x:c>
      <x:c r="D9" s="35" t="n">
        <x:f>B9*C9</x:f>
        <x:v>24000</x:v>
      </x:c>
      <x:c r="E9" s="34" t="n">
        <x:v>0</x:v>
      </x:c>
      <x:c r="F9" s="35" t="n">
        <x:f>D9+E9</x:f>
        <x:v>24000</x:v>
      </x:c>
      <x:c r="G9" s="34" t="n">
        <x:v>24000</x:v>
      </x:c>
      <x:c r="H9" s="34" t="n">
        <x:v>7500</x:v>
      </x:c>
      <x:c r="I9" s="34" t="n">
        <x:v>2500</x:v>
      </x:c>
      <x:c r="J9" s="34" t="n">
        <x:v>900</x:v>
      </x:c>
      <x:c r="K9" s="34" t="n">
        <x:v>1100</x:v>
      </x:c>
      <x:c r="L9" s="34" t="n">
        <x:v>1200</x:v>
      </x:c>
      <x:c r="M9" s="34" t="n">
        <x:v>600</x:v>
      </x:c>
      <x:c r="N9" s="34" t="n">
        <x:v>750</x:v>
      </x:c>
      <x:c r="O9" s="34" t="n">
        <x:v>700</x:v>
      </x:c>
      <x:c r="P9" s="34" t="n">
        <x:v>500</x:v>
      </x:c>
      <x:c r="Q9" s="35" t="n">
        <x:f>SUM(G9:P9)</x:f>
        <x:v>39750</x:v>
      </x:c>
      <x:c r="R9" s="35" t="n">
        <x:f>F9-Q9</x:f>
        <x:v>-15750</x:v>
      </x:c>
      <x:c r="S9" s="35" t="n">
        <x:f>S8+R9</x:f>
        <x:v>25000</x:v>
      </x:c>
      <x:c r="T9" s="2"/>
      <x:c r="U9" s="2"/>
      <x:c r="V9" s="2"/>
      <x:c r="W9" s="2"/>
      <x:c r="X9" s="2"/>
      <x:c r="Y9" s="2"/>
      <x:c r="Z9" s="2"/>
    </x:row>
    <x:row r="10">
      <x:c r="A10" s="49" t="n">
        <x:f>EDATE(A9,1)</x:f>
        <x:v>46388</x:v>
      </x:c>
      <x:c r="B10" s="52" t="n">
        <x:v>5</x:v>
      </x:c>
      <x:c r="C10" s="53" t="n">
        <x:f>'Overview'!$B$8</x:f>
        <x:v>6000</x:v>
      </x:c>
      <x:c r="D10" s="35" t="n">
        <x:f>B10*C10</x:f>
        <x:v>30000</x:v>
      </x:c>
      <x:c r="E10" s="34" t="n">
        <x:v>0</x:v>
      </x:c>
      <x:c r="F10" s="35" t="n">
        <x:f>D10+E10</x:f>
        <x:v>30000</x:v>
      </x:c>
      <x:c r="G10" s="34" t="n">
        <x:v>24000</x:v>
      </x:c>
      <x:c r="H10" s="34" t="n">
        <x:v>7500</x:v>
      </x:c>
      <x:c r="I10" s="34" t="n">
        <x:v>2500</x:v>
      </x:c>
      <x:c r="J10" s="34" t="n">
        <x:v>900</x:v>
      </x:c>
      <x:c r="K10" s="34" t="n">
        <x:v>1100</x:v>
      </x:c>
      <x:c r="L10" s="34" t="n">
        <x:v>1200</x:v>
      </x:c>
      <x:c r="M10" s="34" t="n">
        <x:v>600</x:v>
      </x:c>
      <x:c r="N10" s="34" t="n">
        <x:v>750</x:v>
      </x:c>
      <x:c r="O10" s="34" t="n">
        <x:v>700</x:v>
      </x:c>
      <x:c r="P10" s="34" t="n">
        <x:v>500</x:v>
      </x:c>
      <x:c r="Q10" s="35" t="n">
        <x:f>SUM(G10:P10)</x:f>
        <x:v>39750</x:v>
      </x:c>
      <x:c r="R10" s="35" t="n">
        <x:f>F10-Q10</x:f>
        <x:v>-9750</x:v>
      </x:c>
      <x:c r="S10" s="35" t="n">
        <x:f>S9+R10</x:f>
        <x:v>15250</x:v>
      </x:c>
      <x:c r="T10" s="2"/>
      <x:c r="U10" s="2"/>
      <x:c r="V10" s="2"/>
      <x:c r="W10" s="2"/>
      <x:c r="X10" s="2"/>
      <x:c r="Y10" s="2"/>
      <x:c r="Z10" s="2"/>
    </x:row>
    <x:row r="11">
      <x:c r="A11" s="49" t="n">
        <x:f>EDATE(A10,1)</x:f>
        <x:v>46419</x:v>
      </x:c>
      <x:c r="B11" s="52" t="n">
        <x:v>5</x:v>
      </x:c>
      <x:c r="C11" s="53" t="n">
        <x:f>'Overview'!$B$8</x:f>
        <x:v>6000</x:v>
      </x:c>
      <x:c r="D11" s="35" t="n">
        <x:f>B11*C11</x:f>
        <x:v>30000</x:v>
      </x:c>
      <x:c r="E11" s="34" t="n">
        <x:v>0</x:v>
      </x:c>
      <x:c r="F11" s="35" t="n">
        <x:f>D11+E11</x:f>
        <x:v>30000</x:v>
      </x:c>
      <x:c r="G11" s="34" t="n">
        <x:v>24000</x:v>
      </x:c>
      <x:c r="H11" s="34" t="n">
        <x:v>7500</x:v>
      </x:c>
      <x:c r="I11" s="34" t="n">
        <x:v>2500</x:v>
      </x:c>
      <x:c r="J11" s="34" t="n">
        <x:v>900</x:v>
      </x:c>
      <x:c r="K11" s="34" t="n">
        <x:v>1100</x:v>
      </x:c>
      <x:c r="L11" s="34" t="n">
        <x:v>1200</x:v>
      </x:c>
      <x:c r="M11" s="34" t="n">
        <x:v>600</x:v>
      </x:c>
      <x:c r="N11" s="34" t="n">
        <x:v>750</x:v>
      </x:c>
      <x:c r="O11" s="34" t="n">
        <x:v>700</x:v>
      </x:c>
      <x:c r="P11" s="34" t="n">
        <x:v>500</x:v>
      </x:c>
      <x:c r="Q11" s="35" t="n">
        <x:f>SUM(G11:P11)</x:f>
        <x:v>39750</x:v>
      </x:c>
      <x:c r="R11" s="35" t="n">
        <x:f>F11-Q11</x:f>
        <x:v>-9750</x:v>
      </x:c>
      <x:c r="S11" s="35" t="n">
        <x:f>S10+R11</x:f>
        <x:v>5500</x:v>
      </x:c>
      <x:c r="T11" s="2"/>
      <x:c r="U11" s="2"/>
      <x:c r="V11" s="2"/>
      <x:c r="W11" s="2"/>
      <x:c r="X11" s="2"/>
      <x:c r="Y11" s="2"/>
      <x:c r="Z11" s="2"/>
    </x:row>
    <x:row r="12">
      <x:c r="A12" s="49" t="n">
        <x:f>EDATE(A11,1)</x:f>
        <x:v>46447</x:v>
      </x:c>
      <x:c r="B12" s="52" t="n">
        <x:v>5</x:v>
      </x:c>
      <x:c r="C12" s="53" t="n">
        <x:f>'Overview'!$B$8</x:f>
        <x:v>6000</x:v>
      </x:c>
      <x:c r="D12" s="35" t="n">
        <x:f>B12*C12</x:f>
        <x:v>30000</x:v>
      </x:c>
      <x:c r="E12" s="34" t="n">
        <x:v>0</x:v>
      </x:c>
      <x:c r="F12" s="35" t="n">
        <x:f>D12+E12</x:f>
        <x:v>30000</x:v>
      </x:c>
      <x:c r="G12" s="34" t="n">
        <x:v>24000</x:v>
      </x:c>
      <x:c r="H12" s="34" t="n">
        <x:v>7500</x:v>
      </x:c>
      <x:c r="I12" s="34" t="n">
        <x:v>2500</x:v>
      </x:c>
      <x:c r="J12" s="34" t="n">
        <x:v>900</x:v>
      </x:c>
      <x:c r="K12" s="34" t="n">
        <x:v>1100</x:v>
      </x:c>
      <x:c r="L12" s="34" t="n">
        <x:v>1200</x:v>
      </x:c>
      <x:c r="M12" s="34" t="n">
        <x:v>600</x:v>
      </x:c>
      <x:c r="N12" s="34" t="n">
        <x:v>750</x:v>
      </x:c>
      <x:c r="O12" s="34" t="n">
        <x:v>700</x:v>
      </x:c>
      <x:c r="P12" s="34" t="n">
        <x:v>500</x:v>
      </x:c>
      <x:c r="Q12" s="35" t="n">
        <x:f>SUM(G12:P12)</x:f>
        <x:v>39750</x:v>
      </x:c>
      <x:c r="R12" s="35" t="n">
        <x:f>F12-Q12</x:f>
        <x:v>-9750</x:v>
      </x:c>
      <x:c r="S12" s="35" t="n">
        <x:f>S11+R12</x:f>
        <x:v>-4250</x:v>
      </x:c>
      <x:c r="T12" s="2"/>
      <x:c r="U12" s="2"/>
      <x:c r="V12" s="2"/>
      <x:c r="W12" s="2"/>
      <x:c r="X12" s="2"/>
      <x:c r="Y12" s="2"/>
      <x:c r="Z12" s="2"/>
    </x:row>
    <x:row r="13">
      <x:c r="A13" s="49" t="n">
        <x:f>EDATE(A12,1)</x:f>
        <x:v>46478</x:v>
      </x:c>
      <x:c r="B13" s="52" t="n">
        <x:v>6</x:v>
      </x:c>
      <x:c r="C13" s="53" t="n">
        <x:f>'Overview'!$B$8</x:f>
        <x:v>6000</x:v>
      </x:c>
      <x:c r="D13" s="35" t="n">
        <x:f>B13*C13</x:f>
        <x:v>36000</x:v>
      </x:c>
      <x:c r="E13" s="34" t="n">
        <x:v>0</x:v>
      </x:c>
      <x:c r="F13" s="35" t="n">
        <x:f>D13+E13</x:f>
        <x:v>36000</x:v>
      </x:c>
      <x:c r="G13" s="34" t="n">
        <x:v>24000</x:v>
      </x:c>
      <x:c r="H13" s="34" t="n">
        <x:v>7500</x:v>
      </x:c>
      <x:c r="I13" s="34" t="n">
        <x:v>2500</x:v>
      </x:c>
      <x:c r="J13" s="34" t="n">
        <x:v>900</x:v>
      </x:c>
      <x:c r="K13" s="34" t="n">
        <x:v>1100</x:v>
      </x:c>
      <x:c r="L13" s="34" t="n">
        <x:v>1200</x:v>
      </x:c>
      <x:c r="M13" s="34" t="n">
        <x:v>600</x:v>
      </x:c>
      <x:c r="N13" s="34" t="n">
        <x:v>750</x:v>
      </x:c>
      <x:c r="O13" s="34" t="n">
        <x:v>700</x:v>
      </x:c>
      <x:c r="P13" s="34" t="n">
        <x:v>500</x:v>
      </x:c>
      <x:c r="Q13" s="35" t="n">
        <x:f>SUM(G13:P13)</x:f>
        <x:v>39750</x:v>
      </x:c>
      <x:c r="R13" s="35" t="n">
        <x:f>F13-Q13</x:f>
        <x:v>-3750</x:v>
      </x:c>
      <x:c r="S13" s="35" t="n">
        <x:f>S12+R13</x:f>
        <x:v>-8000</x:v>
      </x:c>
      <x:c r="T13" s="2"/>
      <x:c r="U13" s="2"/>
      <x:c r="V13" s="2"/>
      <x:c r="W13" s="2"/>
      <x:c r="X13" s="2"/>
      <x:c r="Y13" s="2"/>
      <x:c r="Z13" s="2"/>
    </x:row>
    <x:row r="14">
      <x:c r="A14" s="49" t="n">
        <x:f>EDATE(A13,1)</x:f>
        <x:v>46508</x:v>
      </x:c>
      <x:c r="B14" s="52" t="n">
        <x:v>6</x:v>
      </x:c>
      <x:c r="C14" s="53" t="n">
        <x:f>'Overview'!$B$8</x:f>
        <x:v>6000</x:v>
      </x:c>
      <x:c r="D14" s="35" t="n">
        <x:f>B14*C14</x:f>
        <x:v>36000</x:v>
      </x:c>
      <x:c r="E14" s="34" t="n">
        <x:v>0</x:v>
      </x:c>
      <x:c r="F14" s="35" t="n">
        <x:f>D14+E14</x:f>
        <x:v>36000</x:v>
      </x:c>
      <x:c r="G14" s="34" t="n">
        <x:v>24000</x:v>
      </x:c>
      <x:c r="H14" s="34" t="n">
        <x:v>7500</x:v>
      </x:c>
      <x:c r="I14" s="34" t="n">
        <x:v>2500</x:v>
      </x:c>
      <x:c r="J14" s="34" t="n">
        <x:v>900</x:v>
      </x:c>
      <x:c r="K14" s="34" t="n">
        <x:v>1100</x:v>
      </x:c>
      <x:c r="L14" s="34" t="n">
        <x:v>1200</x:v>
      </x:c>
      <x:c r="M14" s="34" t="n">
        <x:v>600</x:v>
      </x:c>
      <x:c r="N14" s="34" t="n">
        <x:v>750</x:v>
      </x:c>
      <x:c r="O14" s="34" t="n">
        <x:v>700</x:v>
      </x:c>
      <x:c r="P14" s="34" t="n">
        <x:v>500</x:v>
      </x:c>
      <x:c r="Q14" s="35" t="n">
        <x:f>SUM(G14:P14)</x:f>
        <x:v>39750</x:v>
      </x:c>
      <x:c r="R14" s="35" t="n">
        <x:f>F14-Q14</x:f>
        <x:v>-3750</x:v>
      </x:c>
      <x:c r="S14" s="35" t="n">
        <x:f>S13+R14</x:f>
        <x:v>-11750</x:v>
      </x:c>
      <x:c r="T14" s="2"/>
      <x:c r="U14" s="2"/>
      <x:c r="V14" s="2"/>
      <x:c r="W14" s="2"/>
      <x:c r="X14" s="2"/>
      <x:c r="Y14" s="2"/>
      <x:c r="Z14" s="2"/>
    </x:row>
    <x:row r="15">
      <x:c r="A15" s="49" t="n">
        <x:f>EDATE(A14,1)</x:f>
        <x:v>46539</x:v>
      </x:c>
      <x:c r="B15" s="52" t="n">
        <x:v>6</x:v>
      </x:c>
      <x:c r="C15" s="53" t="n">
        <x:f>'Overview'!$B$8</x:f>
        <x:v>6000</x:v>
      </x:c>
      <x:c r="D15" s="35" t="n">
        <x:f>B15*C15</x:f>
        <x:v>36000</x:v>
      </x:c>
      <x:c r="E15" s="34" t="n">
        <x:v>0</x:v>
      </x:c>
      <x:c r="F15" s="35" t="n">
        <x:f>D15+E15</x:f>
        <x:v>36000</x:v>
      </x:c>
      <x:c r="G15" s="34" t="n">
        <x:v>24000</x:v>
      </x:c>
      <x:c r="H15" s="34" t="n">
        <x:v>7500</x:v>
      </x:c>
      <x:c r="I15" s="34" t="n">
        <x:v>2500</x:v>
      </x:c>
      <x:c r="J15" s="34" t="n">
        <x:v>900</x:v>
      </x:c>
      <x:c r="K15" s="34" t="n">
        <x:v>1100</x:v>
      </x:c>
      <x:c r="L15" s="34" t="n">
        <x:v>1200</x:v>
      </x:c>
      <x:c r="M15" s="34" t="n">
        <x:v>600</x:v>
      </x:c>
      <x:c r="N15" s="34" t="n">
        <x:v>750</x:v>
      </x:c>
      <x:c r="O15" s="34" t="n">
        <x:v>700</x:v>
      </x:c>
      <x:c r="P15" s="34" t="n">
        <x:v>500</x:v>
      </x:c>
      <x:c r="Q15" s="35" t="n">
        <x:f>SUM(G15:P15)</x:f>
        <x:v>39750</x:v>
      </x:c>
      <x:c r="R15" s="35" t="n">
        <x:f>F15-Q15</x:f>
        <x:v>-3750</x:v>
      </x:c>
      <x:c r="S15" s="35" t="n">
        <x:f>S14+R15</x:f>
        <x:v>-15500</x:v>
      </x:c>
      <x:c r="T15" s="2"/>
      <x:c r="U15" s="2"/>
      <x:c r="V15" s="2"/>
      <x:c r="W15" s="2"/>
      <x:c r="X15" s="2"/>
      <x:c r="Y15" s="2"/>
      <x:c r="Z15" s="2"/>
    </x:row>
    <x:row r="16">
      <x:c r="A16" s="49" t="n">
        <x:f>EDATE(A15,1)</x:f>
        <x:v>46569</x:v>
      </x:c>
      <x:c r="B16" s="52" t="n">
        <x:v>6</x:v>
      </x:c>
      <x:c r="C16" s="53" t="n">
        <x:f>'Overview'!$B$8</x:f>
        <x:v>6000</x:v>
      </x:c>
      <x:c r="D16" s="35" t="n">
        <x:f>B16*C16</x:f>
        <x:v>36000</x:v>
      </x:c>
      <x:c r="E16" s="34" t="n">
        <x:v>0</x:v>
      </x:c>
      <x:c r="F16" s="35" t="n">
        <x:f>D16+E16</x:f>
        <x:v>36000</x:v>
      </x:c>
      <x:c r="G16" s="34" t="n">
        <x:v>24000</x:v>
      </x:c>
      <x:c r="H16" s="34" t="n">
        <x:v>7500</x:v>
      </x:c>
      <x:c r="I16" s="34" t="n">
        <x:v>2500</x:v>
      </x:c>
      <x:c r="J16" s="34" t="n">
        <x:v>900</x:v>
      </x:c>
      <x:c r="K16" s="34" t="n">
        <x:v>1100</x:v>
      </x:c>
      <x:c r="L16" s="34" t="n">
        <x:v>1200</x:v>
      </x:c>
      <x:c r="M16" s="34" t="n">
        <x:v>600</x:v>
      </x:c>
      <x:c r="N16" s="34" t="n">
        <x:v>750</x:v>
      </x:c>
      <x:c r="O16" s="34" t="n">
        <x:v>700</x:v>
      </x:c>
      <x:c r="P16" s="34" t="n">
        <x:v>500</x:v>
      </x:c>
      <x:c r="Q16" s="35" t="n">
        <x:f>SUM(G16:P16)</x:f>
        <x:v>39750</x:v>
      </x:c>
      <x:c r="R16" s="35" t="n">
        <x:f>F16-Q16</x:f>
        <x:v>-3750</x:v>
      </x:c>
      <x:c r="S16" s="35" t="n">
        <x:f>S15+R16</x:f>
        <x:v>-19250</x:v>
      </x:c>
      <x:c r="T16" s="2"/>
      <x:c r="U16" s="2"/>
      <x:c r="V16" s="2"/>
      <x:c r="W16" s="2"/>
      <x:c r="X16" s="2"/>
      <x:c r="Y16" s="2"/>
      <x:c r="Z16" s="2"/>
    </x:row>
    <x:row r="17">
      <x:c r="A17" s="49" t="n">
        <x:f>EDATE(A16,1)</x:f>
        <x:v>46600</x:v>
      </x:c>
      <x:c r="B17" s="52" t="n">
        <x:v>6</x:v>
      </x:c>
      <x:c r="C17" s="53" t="n">
        <x:f>'Overview'!$B$8</x:f>
        <x:v>6000</x:v>
      </x:c>
      <x:c r="D17" s="35" t="n">
        <x:f>B17*C17</x:f>
        <x:v>36000</x:v>
      </x:c>
      <x:c r="E17" s="34" t="n">
        <x:v>0</x:v>
      </x:c>
      <x:c r="F17" s="35" t="n">
        <x:f>D17+E17</x:f>
        <x:v>36000</x:v>
      </x:c>
      <x:c r="G17" s="34" t="n">
        <x:v>24000</x:v>
      </x:c>
      <x:c r="H17" s="34" t="n">
        <x:v>7500</x:v>
      </x:c>
      <x:c r="I17" s="34" t="n">
        <x:v>2500</x:v>
      </x:c>
      <x:c r="J17" s="34" t="n">
        <x:v>900</x:v>
      </x:c>
      <x:c r="K17" s="34" t="n">
        <x:v>1100</x:v>
      </x:c>
      <x:c r="L17" s="34" t="n">
        <x:v>1200</x:v>
      </x:c>
      <x:c r="M17" s="34" t="n">
        <x:v>600</x:v>
      </x:c>
      <x:c r="N17" s="34" t="n">
        <x:v>750</x:v>
      </x:c>
      <x:c r="O17" s="34" t="n">
        <x:v>700</x:v>
      </x:c>
      <x:c r="P17" s="34" t="n">
        <x:v>500</x:v>
      </x:c>
      <x:c r="Q17" s="35" t="n">
        <x:f>SUM(G17:P17)</x:f>
        <x:v>39750</x:v>
      </x:c>
      <x:c r="R17" s="35" t="n">
        <x:f>F17-Q17</x:f>
        <x:v>-3750</x:v>
      </x:c>
      <x:c r="S17" s="35" t="n">
        <x:f>S16+R17</x:f>
        <x:v>-23000</x:v>
      </x:c>
      <x:c r="T17" s="2"/>
      <x:c r="U17" s="2"/>
      <x:c r="V17" s="2"/>
      <x:c r="W17" s="2"/>
      <x:c r="X17" s="2"/>
      <x:c r="Y17" s="2"/>
      <x:c r="Z17" s="2"/>
    </x:row>
    <x:row r="18">
      <x:c r="A18" s="38" t="str">
        <x:v>12-month totals</x:v>
      </x:c>
      <x:c r="B18" s="38"/>
      <x:c r="C18" s="38"/>
      <x:c r="D18" s="39" t="n">
        <x:f>SUM(D6:D17)</x:f>
        <x:v>354000</x:v>
      </x:c>
      <x:c r="E18" s="39" t="n">
        <x:f>SUM(E6:E17)</x:f>
        <x:v>0</x:v>
      </x:c>
      <x:c r="F18" s="39" t="n">
        <x:f>SUM(F6:F17)</x:f>
        <x:v>354000</x:v>
      </x:c>
      <x:c r="G18" s="39" t="n">
        <x:f>SUM(G6:G17)</x:f>
        <x:v>288000</x:v>
      </x:c>
      <x:c r="H18" s="39" t="n">
        <x:f>SUM(H6:H17)</x:f>
        <x:v>90000</x:v>
      </x:c>
      <x:c r="I18" s="39" t="n">
        <x:f>SUM(I6:I17)</x:f>
        <x:v>30000</x:v>
      </x:c>
      <x:c r="J18" s="39" t="n">
        <x:f>SUM(J6:J17)</x:f>
        <x:v>10800</x:v>
      </x:c>
      <x:c r="K18" s="39" t="n">
        <x:f>SUM(K6:K17)</x:f>
        <x:v>13200</x:v>
      </x:c>
      <x:c r="L18" s="39" t="n">
        <x:f>SUM(L6:L17)</x:f>
        <x:v>14400</x:v>
      </x:c>
      <x:c r="M18" s="39" t="n">
        <x:f>SUM(M6:M17)</x:f>
        <x:v>7200</x:v>
      </x:c>
      <x:c r="N18" s="39" t="n">
        <x:f>SUM(N6:N17)</x:f>
        <x:v>9000</x:v>
      </x:c>
      <x:c r="O18" s="39" t="n">
        <x:f>SUM(O6:O17)</x:f>
        <x:v>8400</x:v>
      </x:c>
      <x:c r="P18" s="39" t="n">
        <x:f>SUM(P6:P17)</x:f>
        <x:v>6000</x:v>
      </x:c>
      <x:c r="Q18" s="39" t="n">
        <x:f>SUM(Q6:Q17)</x:f>
        <x:v>477000</x:v>
      </x:c>
      <x:c r="R18" s="39" t="n">
        <x:f>SUM(R6:R17)</x:f>
        <x:v>-123000</x:v>
      </x:c>
      <x:c r="S18" s="39" t="n">
        <x:f>S17</x:f>
        <x:v>-23000</x:v>
      </x:c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S2"/>
    <x:mergeCell ref="A3:S3"/>
    <x:mergeCell ref="A18:C18"/>
  </x:mergeCells>
  <x:conditionalFormatting sqref="R6:R17">
    <x:cfRule type="cellIs" dxfId="0" priority="1" operator="lessThan">
      <x:formula>0</x:formula>
    </x:cfRule>
  </x:conditionalFormatting>
  <x:conditionalFormatting sqref="S6:S17">
    <x:cfRule type="cellIs" dxfId="1" priority="2" operator="lessThan">
      <x:formula>0</x:formula>
    </x:cfRule>
  </x:conditionalFormatting>
  <x:pageMargins left="0.7" right="0.7" top="0.75" bottom="0.75" header="0.3" footer="0.3"/>
</x:worksheet>
</file>